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<sst xmlns="http://schemas.openxmlformats.org/spreadsheetml/2006/main" count="49" uniqueCount="49">
  <si>
    <t>Appraised Value</t>
  </si>
  <si>
    <t>Purchase Price</t>
  </si>
  <si>
    <t>Construction Cost</t>
  </si>
  <si>
    <t>Appraisal Fee</t>
  </si>
  <si>
    <t>Monthly Payment 12%</t>
  </si>
  <si>
    <t>Total Holding Cost</t>
  </si>
  <si>
    <t>Sales Price</t>
  </si>
  <si>
    <t>Note Owed</t>
  </si>
  <si>
    <t>LTV</t>
  </si>
  <si>
    <t>Acquisition LTV</t>
  </si>
  <si>
    <t>Total Acquisition Cost</t>
  </si>
  <si>
    <t>Gross</t>
  </si>
  <si>
    <t>Sq Ft</t>
  </si>
  <si>
    <t xml:space="preserve"> List Price</t>
  </si>
  <si>
    <t>Sales Price Sqft</t>
  </si>
  <si>
    <t>Price</t>
  </si>
  <si>
    <t>Acq. Price</t>
  </si>
  <si>
    <t>Title Closing Cost</t>
  </si>
  <si>
    <t>Potential Rent</t>
  </si>
  <si>
    <t>Sqft</t>
  </si>
  <si>
    <t>Rent Per Sqft</t>
  </si>
  <si>
    <t>Cost Per Sqft</t>
  </si>
  <si>
    <t>Points 5%</t>
  </si>
  <si>
    <t>Commissions 0%</t>
  </si>
  <si>
    <t>Closing Cost 6%</t>
  </si>
  <si>
    <t>Sq Footage</t>
  </si>
  <si>
    <t>Type/Zoning</t>
  </si>
  <si>
    <t>Bedrooms</t>
  </si>
  <si>
    <t>Bathrooms</t>
  </si>
  <si>
    <t>Est. Rent</t>
  </si>
  <si>
    <t>Est. Payment (8%)</t>
  </si>
  <si>
    <t>Est. Insurance</t>
  </si>
  <si>
    <t>Est. Taxes</t>
  </si>
  <si>
    <t>Est. Property Mgt (10%)</t>
  </si>
  <si>
    <t>Est. Cash Flow</t>
  </si>
  <si>
    <t>Triplex</t>
  </si>
  <si>
    <t>5</t>
  </si>
  <si>
    <t>3</t>
  </si>
  <si>
    <t>Taxes</t>
  </si>
  <si>
    <t>Estimated Profit</t>
  </si>
  <si>
    <t>6 Month Of Payments</t>
  </si>
  <si>
    <t>Interest owed 6 Months</t>
  </si>
  <si>
    <t>6 Month Holding Cost LTV</t>
  </si>
  <si>
    <t>Assignment Fee</t>
  </si>
  <si>
    <t>Offer Price</t>
  </si>
  <si>
    <t>Insurance 180 Days</t>
  </si>
  <si>
    <t>4% Contingency</t>
  </si>
  <si>
    <t xml:space="preserve">All Assumptions are for 90% Loan 10% Down </t>
  </si>
  <si>
    <t>Property Address: 1234 Main St Anywhere Usa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</si>
</sst>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color indexed="63"/>
      <name val="Verdana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19" applyAlignment="1">
      <alignment wrapText="1"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4" fontId="0" fillId="2" borderId="0" xfId="0" applyNumberFormat="1" applyFill="1" applyAlignment="1">
      <alignment horizontal="center"/>
    </xf>
    <xf numFmtId="10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/>
    </xf>
    <xf numFmtId="164" fontId="0" fillId="3" borderId="0" xfId="0" applyNumberFormat="1" applyFill="1" applyAlignment="1">
      <alignment/>
    </xf>
    <xf numFmtId="164" fontId="0" fillId="3" borderId="0" xfId="0" applyNumberFormat="1" applyFill="1" applyBorder="1" applyAlignment="1">
      <alignment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8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7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64" fontId="8" fillId="3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7" fontId="0" fillId="3" borderId="0" xfId="0" applyNumberFormat="1" applyFill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9" fillId="5" borderId="0" xfId="0" applyFont="1" applyFill="1" applyAlignment="1">
      <alignment/>
    </xf>
    <xf numFmtId="164" fontId="9" fillId="5" borderId="0" xfId="0" applyNumberFormat="1" applyFont="1" applyFill="1" applyAlignment="1">
      <alignment/>
    </xf>
    <xf numFmtId="164" fontId="10" fillId="6" borderId="0" xfId="0" applyNumberFormat="1" applyFont="1" applyFill="1" applyAlignment="1">
      <alignment/>
    </xf>
    <xf numFmtId="164" fontId="10" fillId="6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12</xdr:row>
      <xdr:rowOff>0</xdr:rowOff>
    </xdr:from>
    <xdr:to>
      <xdr:col>5</xdr:col>
      <xdr:colOff>257175</xdr:colOff>
      <xdr:row>13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57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7"/>
  <sheetViews>
    <sheetView tabSelected="1" workbookViewId="0" topLeftCell="A4">
      <selection activeCell="C46" sqref="C46"/>
    </sheetView>
  </sheetViews>
  <sheetFormatPr defaultColWidth="9.140625" defaultRowHeight="13.5" customHeight="1"/>
  <cols>
    <col min="1" max="1" width="20.140625" style="0" customWidth="1"/>
    <col min="2" max="16384" width="13.7109375" style="0" customWidth="1"/>
  </cols>
  <sheetData>
    <row r="1" spans="1:3" ht="13.5" customHeight="1">
      <c r="A1" s="52" t="s">
        <v>48</v>
      </c>
      <c r="B1" s="53"/>
      <c r="C1" s="53"/>
    </row>
    <row r="4" spans="1:9" ht="13.5" customHeight="1">
      <c r="A4" s="40" t="s">
        <v>0</v>
      </c>
      <c r="B4" s="33">
        <v>400000</v>
      </c>
      <c r="I4" s="18"/>
    </row>
    <row r="5" spans="1:2" ht="13.5" customHeight="1">
      <c r="A5" s="40"/>
      <c r="B5" s="33"/>
    </row>
    <row r="6" spans="1:2" ht="13.5" customHeight="1">
      <c r="A6" s="40" t="s">
        <v>1</v>
      </c>
      <c r="B6" s="33">
        <v>200000</v>
      </c>
    </row>
    <row r="7" spans="1:4" ht="13.5" customHeight="1">
      <c r="A7" s="40"/>
      <c r="B7" s="33"/>
      <c r="D7" s="26"/>
    </row>
    <row r="8" spans="1:2" ht="13.5" customHeight="1">
      <c r="A8" s="40" t="s">
        <v>2</v>
      </c>
      <c r="B8" s="33">
        <v>25000</v>
      </c>
    </row>
    <row r="9" spans="1:6" ht="13.5" customHeight="1">
      <c r="A9" s="40"/>
      <c r="B9" s="33"/>
      <c r="F9" s="8"/>
    </row>
    <row r="10" spans="1:2" ht="13.5" customHeight="1">
      <c r="A10" s="40" t="s">
        <v>17</v>
      </c>
      <c r="B10" s="33">
        <v>4500</v>
      </c>
    </row>
    <row r="11" spans="1:2" ht="13.5" customHeight="1">
      <c r="A11" s="40"/>
      <c r="B11" s="33"/>
    </row>
    <row r="12" spans="1:2" ht="13.5" customHeight="1">
      <c r="A12" s="41" t="s">
        <v>43</v>
      </c>
      <c r="B12" s="34">
        <v>4000</v>
      </c>
    </row>
    <row r="13" spans="1:8" ht="13.5" customHeight="1">
      <c r="A13" s="40"/>
      <c r="B13" s="33"/>
      <c r="F13" s="17"/>
      <c r="G13" s="3"/>
      <c r="H13" s="5"/>
    </row>
    <row r="14" spans="1:10" ht="13.5" customHeight="1">
      <c r="A14" s="40" t="s">
        <v>3</v>
      </c>
      <c r="B14" s="33">
        <v>450</v>
      </c>
      <c r="I14" s="16"/>
      <c r="J14" s="16"/>
    </row>
    <row r="15" spans="1:14" ht="13.5" customHeight="1">
      <c r="A15" s="40"/>
      <c r="B15" s="33"/>
      <c r="I15" s="16"/>
      <c r="J15" s="16"/>
      <c r="K15" s="3"/>
      <c r="L15" s="5"/>
      <c r="M15" s="3"/>
      <c r="N15" s="4"/>
    </row>
    <row r="16" spans="1:10" ht="13.5" customHeight="1">
      <c r="A16" s="40" t="s">
        <v>45</v>
      </c>
      <c r="B16" s="33">
        <v>500</v>
      </c>
      <c r="D16" s="19" t="s">
        <v>15</v>
      </c>
      <c r="E16" s="19" t="s">
        <v>12</v>
      </c>
      <c r="F16" s="19" t="s">
        <v>21</v>
      </c>
      <c r="H16" s="16"/>
      <c r="J16" s="16"/>
    </row>
    <row r="17" spans="1:10" ht="13.5" customHeight="1">
      <c r="A17" s="40"/>
      <c r="B17" s="33"/>
      <c r="C17" s="19" t="s">
        <v>13</v>
      </c>
      <c r="D17" s="42">
        <v>500000</v>
      </c>
      <c r="E17" s="36">
        <v>1758</v>
      </c>
      <c r="F17" s="21">
        <f>SUM(D17/E17)</f>
        <v>284.4141069397042</v>
      </c>
      <c r="I17" s="16"/>
      <c r="J17" s="16"/>
    </row>
    <row r="18" spans="1:10" ht="13.5" customHeight="1">
      <c r="A18" s="40" t="s">
        <v>22</v>
      </c>
      <c r="B18" s="33">
        <f>SUM(B6:B16)*5%</f>
        <v>11722.5</v>
      </c>
      <c r="C18" s="19" t="s">
        <v>44</v>
      </c>
      <c r="D18" s="42">
        <f>SUM(B6*1)</f>
        <v>200000</v>
      </c>
      <c r="E18" s="18">
        <f>E17*1</f>
        <v>1758</v>
      </c>
      <c r="F18" s="21">
        <f>SUM(D18/E18)</f>
        <v>113.76564277588169</v>
      </c>
      <c r="G18" s="3"/>
      <c r="H18" s="4"/>
      <c r="I18" s="16"/>
      <c r="J18" s="16"/>
    </row>
    <row r="19" spans="2:10" ht="13.5" customHeight="1">
      <c r="B19" s="2"/>
      <c r="C19" s="19" t="s">
        <v>16</v>
      </c>
      <c r="D19" s="50">
        <f>SUM(B20*1)</f>
        <v>246172.5</v>
      </c>
      <c r="E19" s="18">
        <f>E18*1</f>
        <v>1758</v>
      </c>
      <c r="F19" s="24">
        <f>SUM(D19/E19)</f>
        <v>140.02986348122866</v>
      </c>
      <c r="I19" s="16"/>
      <c r="J19" s="16"/>
    </row>
    <row r="20" spans="1:10" ht="13.5" customHeight="1">
      <c r="A20" s="1" t="s">
        <v>10</v>
      </c>
      <c r="B20" s="49">
        <f>SUM(B6:B18)</f>
        <v>246172.5</v>
      </c>
      <c r="C20" s="7">
        <f>SUM(B20/B4)</f>
        <v>0.61543125</v>
      </c>
      <c r="D20" s="22" t="s">
        <v>9</v>
      </c>
      <c r="E20" s="6"/>
      <c r="I20" s="16"/>
      <c r="J20" s="16"/>
    </row>
    <row r="21" spans="2:10" ht="13.5" customHeight="1">
      <c r="B21" s="2"/>
      <c r="I21" s="16"/>
      <c r="J21" s="16"/>
    </row>
    <row r="22" spans="2:10" ht="13.5" customHeight="1">
      <c r="B22" s="2"/>
      <c r="D22" s="23" t="s">
        <v>18</v>
      </c>
      <c r="E22" s="19" t="s">
        <v>19</v>
      </c>
      <c r="F22" s="1" t="s">
        <v>20</v>
      </c>
      <c r="I22" s="16"/>
      <c r="J22" s="16"/>
    </row>
    <row r="23" spans="1:10" ht="13.5" customHeight="1">
      <c r="A23" t="s">
        <v>4</v>
      </c>
      <c r="B23" s="43">
        <f>SUM(B20*0.12/360*30)</f>
        <v>2461.725</v>
      </c>
      <c r="D23" s="35">
        <v>1950</v>
      </c>
      <c r="E23" s="18">
        <f>E17*1</f>
        <v>1758</v>
      </c>
      <c r="F23" s="24">
        <f>SUM(D23/E23)</f>
        <v>1.1092150170648465</v>
      </c>
      <c r="I23" s="16"/>
      <c r="J23" s="16"/>
    </row>
    <row r="24" spans="1:10" ht="13.5" customHeight="1">
      <c r="A24" t="s">
        <v>40</v>
      </c>
      <c r="B24" s="43">
        <f>SUM(B23*6)</f>
        <v>14770.349999999999</v>
      </c>
      <c r="D24" s="35">
        <v>1700</v>
      </c>
      <c r="E24" s="18">
        <f>E17*1</f>
        <v>1758</v>
      </c>
      <c r="F24" s="24">
        <f>SUM(D24/E24)</f>
        <v>0.9670079635949943</v>
      </c>
      <c r="I24" s="16"/>
      <c r="J24" s="16"/>
    </row>
    <row r="25" spans="2:10" ht="13.5" customHeight="1">
      <c r="B25" s="2"/>
      <c r="I25" s="16"/>
      <c r="J25" s="16"/>
    </row>
    <row r="26" spans="1:10" ht="13.5" customHeight="1">
      <c r="A26" s="1" t="s">
        <v>5</v>
      </c>
      <c r="B26" s="49">
        <f>SUM(B20+B24)</f>
        <v>260942.85</v>
      </c>
      <c r="C26" s="7">
        <f>SUM(B26/B4)</f>
        <v>0.652357125</v>
      </c>
      <c r="D26" s="56" t="s">
        <v>42</v>
      </c>
      <c r="E26" s="56"/>
      <c r="I26" s="16"/>
      <c r="J26" s="16"/>
    </row>
    <row r="27" ht="13.5" customHeight="1">
      <c r="B27" s="2"/>
    </row>
    <row r="28" spans="1:12" ht="13.5" customHeight="1">
      <c r="A28" t="s">
        <v>8</v>
      </c>
      <c r="B28" s="25">
        <v>0.8</v>
      </c>
      <c r="C28" s="25">
        <v>0.85</v>
      </c>
      <c r="D28" s="25">
        <v>0.9</v>
      </c>
      <c r="E28" s="25">
        <v>0.95</v>
      </c>
      <c r="F28" s="25">
        <v>1</v>
      </c>
      <c r="I28" s="17"/>
      <c r="K28" s="15"/>
      <c r="L28" s="15"/>
    </row>
    <row r="29" spans="1:12" ht="13.5" customHeight="1">
      <c r="A29" t="s">
        <v>6</v>
      </c>
      <c r="B29" s="2">
        <f>SUM(B4*80%)</f>
        <v>320000</v>
      </c>
      <c r="C29" s="2">
        <f>SUM(B4*85%)</f>
        <v>340000</v>
      </c>
      <c r="D29" s="2">
        <f>SUM(B4*90%)</f>
        <v>360000</v>
      </c>
      <c r="E29" s="2">
        <f>SUM(B4*95%)</f>
        <v>380000</v>
      </c>
      <c r="F29" s="2">
        <f>SUM(B4*100%)</f>
        <v>400000</v>
      </c>
      <c r="K29" s="15"/>
      <c r="L29" s="15"/>
    </row>
    <row r="30" spans="2:12" ht="13.5" customHeight="1">
      <c r="B30" s="2"/>
      <c r="K30" s="15"/>
      <c r="L30" s="15"/>
    </row>
    <row r="31" spans="1:12" ht="13.5" customHeight="1">
      <c r="A31" t="s">
        <v>7</v>
      </c>
      <c r="B31" s="49">
        <f>SUM(B20*1)</f>
        <v>246172.5</v>
      </c>
      <c r="C31" s="49">
        <f>SUM(B20*1)</f>
        <v>246172.5</v>
      </c>
      <c r="D31" s="49">
        <f>SUM(B20*1)</f>
        <v>246172.5</v>
      </c>
      <c r="E31" s="49">
        <f>SUM(B20*1)</f>
        <v>246172.5</v>
      </c>
      <c r="F31" s="49">
        <f>SUM(B20*1)</f>
        <v>246172.5</v>
      </c>
      <c r="K31" s="15"/>
      <c r="L31" s="15"/>
    </row>
    <row r="32" spans="2:12" ht="13.5" customHeight="1">
      <c r="B32" s="2"/>
      <c r="K32" s="15"/>
      <c r="L32" s="15"/>
    </row>
    <row r="33" spans="1:12" ht="13.5" customHeight="1">
      <c r="A33" t="s">
        <v>41</v>
      </c>
      <c r="B33" s="2">
        <f>SUM(B24*1)</f>
        <v>14770.349999999999</v>
      </c>
      <c r="C33" s="2">
        <f>SUM(B24*1)</f>
        <v>14770.349999999999</v>
      </c>
      <c r="D33" s="2">
        <f>SUM(B24*1)</f>
        <v>14770.349999999999</v>
      </c>
      <c r="E33" s="2">
        <f>SUM(B24*1)</f>
        <v>14770.349999999999</v>
      </c>
      <c r="F33" s="2">
        <f>SUM(B24*1)</f>
        <v>14770.349999999999</v>
      </c>
      <c r="K33" s="15"/>
      <c r="L33" s="15"/>
    </row>
    <row r="34" spans="2:12" ht="13.5" customHeight="1">
      <c r="B34" s="2"/>
      <c r="K34" s="15"/>
      <c r="L34" s="15"/>
    </row>
    <row r="35" spans="1:12" ht="13.5" customHeight="1">
      <c r="A35" t="s">
        <v>24</v>
      </c>
      <c r="B35" s="2">
        <f>SUM(B29*6%)</f>
        <v>19200</v>
      </c>
      <c r="C35" s="2">
        <f>SUM(C29*6%)</f>
        <v>20400</v>
      </c>
      <c r="D35" s="2">
        <f>SUM(D29*6%)</f>
        <v>21600</v>
      </c>
      <c r="E35" s="2">
        <f>SUM(E29*6%)</f>
        <v>22800</v>
      </c>
      <c r="F35" s="2">
        <f>SUM(F29*6%)</f>
        <v>24000</v>
      </c>
      <c r="K35" s="15"/>
      <c r="L35" s="15"/>
    </row>
    <row r="36" spans="2:12" ht="13.5" customHeight="1">
      <c r="B36" s="2"/>
      <c r="K36" s="15"/>
      <c r="L36" s="15"/>
    </row>
    <row r="37" spans="1:12" ht="13.5" customHeight="1">
      <c r="A37" t="s">
        <v>23</v>
      </c>
      <c r="B37" s="2">
        <f>SUM(B29*0%)</f>
        <v>0</v>
      </c>
      <c r="C37" s="2">
        <f>SUM(C29*0%)</f>
        <v>0</v>
      </c>
      <c r="D37" s="2">
        <f>SUM(D29*0%)</f>
        <v>0</v>
      </c>
      <c r="E37" s="2">
        <f>SUM(E29*0%)</f>
        <v>0</v>
      </c>
      <c r="F37" s="2">
        <f>SUM(F29*0%)</f>
        <v>0</v>
      </c>
      <c r="K37" s="15"/>
      <c r="L37" s="15"/>
    </row>
    <row r="38" spans="11:12" ht="13.5" customHeight="1">
      <c r="K38" s="15"/>
      <c r="L38" s="15"/>
    </row>
    <row r="39" spans="1:12" ht="13.5" customHeight="1">
      <c r="A39" s="45" t="s">
        <v>11</v>
      </c>
      <c r="B39" s="46">
        <f>SUM(B29-B31-B37-B35-B33)</f>
        <v>39857.15</v>
      </c>
      <c r="C39" s="46">
        <f>SUM(C29-C31-C37-C35-C33)</f>
        <v>58657.15</v>
      </c>
      <c r="D39" s="46">
        <f>SUM(D29-D31-D37-D35-D33)</f>
        <v>77457.15</v>
      </c>
      <c r="E39" s="46">
        <f>SUM(E29-E31-E37-E35-E33)</f>
        <v>96257.15</v>
      </c>
      <c r="F39" s="46">
        <f>SUM(F29-F31-F37-F35-F33)</f>
        <v>115057.15</v>
      </c>
      <c r="K39" s="15"/>
      <c r="L39" s="15"/>
    </row>
    <row r="40" spans="1:12" ht="13.5" customHeight="1">
      <c r="A40" t="s">
        <v>46</v>
      </c>
      <c r="B40" s="2">
        <f>SUM(B31*0.04)</f>
        <v>9846.9</v>
      </c>
      <c r="C40" s="2">
        <f>SUM(C31*0.04)</f>
        <v>9846.9</v>
      </c>
      <c r="D40" s="2">
        <f>SUM(D31*0.04)</f>
        <v>9846.9</v>
      </c>
      <c r="E40" s="2">
        <f>SUM(E31*0.04)</f>
        <v>9846.9</v>
      </c>
      <c r="F40" s="2">
        <f>SUM(F31*0.04)</f>
        <v>9846.9</v>
      </c>
      <c r="K40" s="15"/>
      <c r="L40" s="15"/>
    </row>
    <row r="41" spans="1:20" ht="13.5" customHeight="1">
      <c r="A41" t="s">
        <v>14</v>
      </c>
      <c r="B41" s="20">
        <f>SUM(B29/E17)</f>
        <v>182.02502844141068</v>
      </c>
      <c r="C41" s="20">
        <f>SUM(C29/E17)</f>
        <v>193.40159271899887</v>
      </c>
      <c r="D41" s="20">
        <f>SUM(D29/E17)</f>
        <v>204.77815699658703</v>
      </c>
      <c r="E41" s="20">
        <f>SUM(E29/E17)</f>
        <v>216.1547212741752</v>
      </c>
      <c r="F41" s="20">
        <f>SUM(F29/E17)</f>
        <v>227.53128555176337</v>
      </c>
      <c r="H41" s="54"/>
      <c r="I41" s="9"/>
      <c r="J41" s="9"/>
      <c r="K41" s="55"/>
      <c r="L41" s="55"/>
      <c r="M41" s="55"/>
      <c r="N41" s="9"/>
      <c r="O41" s="55"/>
      <c r="P41" s="55"/>
      <c r="Q41" s="55"/>
      <c r="R41" s="55"/>
      <c r="S41" s="9"/>
      <c r="T41" s="9"/>
    </row>
    <row r="42" spans="1:20" ht="13.5" customHeight="1">
      <c r="A42" s="47" t="s">
        <v>39</v>
      </c>
      <c r="B42" s="48">
        <f>SUM(B39-B40)</f>
        <v>30010.25</v>
      </c>
      <c r="C42" s="48">
        <f>SUM(C39-C40)</f>
        <v>48810.25</v>
      </c>
      <c r="D42" s="48">
        <f>SUM(D39-D40)</f>
        <v>67610.25</v>
      </c>
      <c r="E42" s="48">
        <f>SUM(E39-E40)</f>
        <v>86410.25</v>
      </c>
      <c r="F42" s="48">
        <f>SUM(F39-F40)</f>
        <v>105210.25</v>
      </c>
      <c r="H42" s="54"/>
      <c r="I42" s="9"/>
      <c r="J42" s="9"/>
      <c r="K42" s="10"/>
      <c r="L42" s="10"/>
      <c r="M42" s="10"/>
      <c r="N42" s="9"/>
      <c r="O42" s="10"/>
      <c r="P42" s="10"/>
      <c r="Q42" s="10"/>
      <c r="R42" s="10"/>
      <c r="S42" s="9"/>
      <c r="T42" s="9"/>
    </row>
    <row r="43" spans="1:20" ht="12" customHeight="1">
      <c r="A43" s="19" t="s">
        <v>38</v>
      </c>
      <c r="B43" s="19" t="s">
        <v>25</v>
      </c>
      <c r="C43" s="19" t="s">
        <v>26</v>
      </c>
      <c r="D43" s="19" t="s">
        <v>27</v>
      </c>
      <c r="E43" s="19" t="s">
        <v>28</v>
      </c>
      <c r="F43" s="19" t="s">
        <v>29</v>
      </c>
      <c r="H43" s="10"/>
      <c r="I43" s="11"/>
      <c r="J43" s="12"/>
      <c r="K43" s="12"/>
      <c r="L43" s="12"/>
      <c r="M43" s="12"/>
      <c r="N43" s="12"/>
      <c r="O43" s="12"/>
      <c r="P43" s="51"/>
      <c r="Q43" s="51"/>
      <c r="R43" s="51"/>
      <c r="S43" s="12"/>
      <c r="T43" s="12"/>
    </row>
    <row r="44" spans="1:20" ht="13.5" customHeight="1">
      <c r="A44" s="35">
        <v>1693.67</v>
      </c>
      <c r="B44" s="18">
        <f>SUM(E17*1)</f>
        <v>1758</v>
      </c>
      <c r="C44" s="37" t="s">
        <v>35</v>
      </c>
      <c r="D44" s="38" t="s">
        <v>36</v>
      </c>
      <c r="E44" s="38" t="s">
        <v>37</v>
      </c>
      <c r="F44" s="44">
        <f>SUM(D23*1)</f>
        <v>1950</v>
      </c>
      <c r="H44" s="10"/>
      <c r="I44" s="11"/>
      <c r="J44" s="12"/>
      <c r="K44" s="12"/>
      <c r="L44" s="12"/>
      <c r="M44" s="12"/>
      <c r="N44" s="12"/>
      <c r="O44" s="12"/>
      <c r="P44" s="51"/>
      <c r="Q44" s="51"/>
      <c r="R44" s="51"/>
      <c r="S44" s="12"/>
      <c r="T44" s="12"/>
    </row>
    <row r="45" spans="1:20" ht="21.75" customHeight="1">
      <c r="A45" s="28" t="s">
        <v>47</v>
      </c>
      <c r="B45" s="29" t="s">
        <v>30</v>
      </c>
      <c r="C45" s="30" t="s">
        <v>31</v>
      </c>
      <c r="D45" s="30" t="s">
        <v>32</v>
      </c>
      <c r="E45" s="31" t="s">
        <v>33</v>
      </c>
      <c r="F45" s="32" t="s">
        <v>34</v>
      </c>
      <c r="H45" s="10"/>
      <c r="I45" s="11"/>
      <c r="J45" s="12"/>
      <c r="K45" s="12"/>
      <c r="L45" s="12"/>
      <c r="M45" s="12"/>
      <c r="N45" s="12"/>
      <c r="O45" s="12"/>
      <c r="P45" s="51"/>
      <c r="Q45" s="51"/>
      <c r="R45" s="51"/>
      <c r="S45" s="12"/>
      <c r="T45" s="12"/>
    </row>
    <row r="46" spans="1:20" ht="12.75" customHeight="1">
      <c r="A46" s="18"/>
      <c r="B46" s="27">
        <f>PMT(8%/12,360,D29,0,0)</f>
        <v>-2641.5524659657594</v>
      </c>
      <c r="C46" s="37">
        <v>75</v>
      </c>
      <c r="D46" s="21">
        <f>SUM(A44/12)</f>
        <v>141.13916666666668</v>
      </c>
      <c r="E46" s="27">
        <f>SUM(F44*0.1)</f>
        <v>195</v>
      </c>
      <c r="F46" s="39">
        <f>SUM(B46-C46-D46-E46+F44)</f>
        <v>-1102.6916326324263</v>
      </c>
      <c r="H46" s="10"/>
      <c r="I46" s="11"/>
      <c r="J46" s="12"/>
      <c r="K46" s="12"/>
      <c r="L46" s="12"/>
      <c r="M46" s="12"/>
      <c r="N46" s="12"/>
      <c r="O46" s="12"/>
      <c r="P46" s="51"/>
      <c r="Q46" s="51"/>
      <c r="R46" s="51"/>
      <c r="S46" s="12"/>
      <c r="T46" s="12"/>
    </row>
    <row r="47" spans="8:20" ht="13.5" customHeight="1">
      <c r="H47" s="13"/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mergeCells count="8">
    <mergeCell ref="P43:P46"/>
    <mergeCell ref="Q43:Q46"/>
    <mergeCell ref="R43:R46"/>
    <mergeCell ref="A1:C1"/>
    <mergeCell ref="H41:H42"/>
    <mergeCell ref="K41:M41"/>
    <mergeCell ref="O41:R41"/>
    <mergeCell ref="D26:E26"/>
  </mergeCells>
  <printOptions/>
  <pageMargins left="0.75" right="0.75" top="1" bottom="0.67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jreyes</dc:creator>
  <cp:keywords/>
  <dc:description/>
  <cp:lastModifiedBy>Rob Blake</cp:lastModifiedBy>
  <cp:lastPrinted>2006-10-18T07:41:07Z</cp:lastPrinted>
  <dcterms:created xsi:type="dcterms:W3CDTF">2005-09-07T06:02:53Z</dcterms:created>
  <dcterms:modified xsi:type="dcterms:W3CDTF">2008-11-29T07:13:47Z</dcterms:modified>
  <cp:category/>
  <cp:version/>
  <cp:contentType/>
  <cp:contentStatus/>
</cp:coreProperties>
</file>